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清单工程量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1901900CF1484B67B31029A40FE4FE4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70415" y="2299970"/>
          <a:ext cx="2735580" cy="40919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C8DA18099BE9451E8E5DEA414A0C42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59950" y="1475740"/>
          <a:ext cx="2179320" cy="4084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7F609CA29304417A02903EEAFAFDF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77730" y="3260725"/>
          <a:ext cx="1607820" cy="3939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BFA07E03C32645EC80F44D5C49FEF43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68205" y="6177915"/>
          <a:ext cx="3383280" cy="4617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A0C3F501CFCC4584AE9FEE3739B2B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86595" y="4092575"/>
          <a:ext cx="748665" cy="1692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CF4CDE78D21040169A812B5A8BBE444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97160" y="6807200"/>
          <a:ext cx="2171700" cy="4815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7981FBC88C34BBEBF0D0FF12E3A77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05035" y="5999480"/>
          <a:ext cx="2103120" cy="468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CA1C7632FA047C4A099C9F1C2E13D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670415" y="8681085"/>
          <a:ext cx="1988820" cy="4907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0D2CCF4B055B44C2B89BAAA1183CEC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190480" y="9658985"/>
          <a:ext cx="2171700" cy="5326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533B3B3F68564092AC980D5DB7383F9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144760" y="11559540"/>
          <a:ext cx="1630680" cy="4815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1CF03D1E6AFF4624BD2FD31F2BE770A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606915" y="13337540"/>
          <a:ext cx="1828800" cy="4602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C5A0DA92EABE4AD6B75F495162E4C8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607550" y="14333855"/>
          <a:ext cx="3291840" cy="4541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0BF7D45647944DA98A64E39A4A1F9AF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768840" y="15669895"/>
          <a:ext cx="1783080" cy="5326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609419F0B2C4C5AB61817EBE1F9771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456795" y="46123860"/>
          <a:ext cx="6187440" cy="2293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C8898F9A3C67485098877D16F289AA7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835515" y="16906875"/>
          <a:ext cx="1409700" cy="5097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B3FF1F3186C34936A3973982536E161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52660" y="19189700"/>
          <a:ext cx="1074420" cy="4617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F058D92AD6F54FA0A2D59A56E0E2332F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787255" y="42881550"/>
          <a:ext cx="1958340" cy="51358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CBF32471012C47D79607F75DC470122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810115" y="20412710"/>
          <a:ext cx="9334500" cy="4732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1FF5D7A637CE4FE98E81902D10247F8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835515" y="21551265"/>
          <a:ext cx="1562100" cy="3520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C5871E80A240422899096C1FFBB74A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844405" y="23266400"/>
          <a:ext cx="2179320" cy="4732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02FD85F8D13943F596C6E3653E165D6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832975" y="39248715"/>
          <a:ext cx="807720" cy="5425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AB376400D2C345CB81F506988502F90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733915" y="24806910"/>
          <a:ext cx="3672840" cy="5311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99810465680046C29A121CDF413FBB6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716135" y="36937315"/>
          <a:ext cx="1150620" cy="5600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913897D001A14CFBA18F8A8F6C949AE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099040" y="26335990"/>
          <a:ext cx="1463040" cy="5113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C07C7BA5BC414A6EA9AEC1BBF710EE5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996805" y="28680410"/>
          <a:ext cx="1973580" cy="5646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0765CBBFFA634E129107C725B804D58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819005" y="32198310"/>
          <a:ext cx="1866900" cy="464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58778ABC9B5D4A219490AD9106E3798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751060" y="33278445"/>
          <a:ext cx="1821180" cy="464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9ACD170456954B1DB8AC0F33A673E2E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733915" y="35606355"/>
          <a:ext cx="1455420" cy="5783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4B7176DFA4574BD7956605975E74F24E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841230" y="38174930"/>
          <a:ext cx="1341120" cy="5120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55E1DF9FE4D243229493B8EF14F6E53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787890" y="40779700"/>
          <a:ext cx="1424940" cy="5189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60FABEB45CA0423AAEDF7CC28915B20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787890" y="44394755"/>
          <a:ext cx="1219200" cy="54483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<sst xmlns="http://schemas.openxmlformats.org/spreadsheetml/2006/main" count="268" uniqueCount="60">
  <si>
    <t>稻香楼改造项目和庄固定家具报价清单工程量</t>
  </si>
  <si>
    <t>报价序号</t>
  </si>
  <si>
    <t>产品区域</t>
  </si>
  <si>
    <t>产品名称</t>
  </si>
  <si>
    <t>拆分产品名称</t>
  </si>
  <si>
    <t>项目特征</t>
  </si>
  <si>
    <t>产 品 规 格 (WxDxHmm)</t>
  </si>
  <si>
    <t>工程计量总数量</t>
  </si>
  <si>
    <t>单位</t>
  </si>
  <si>
    <t>材     料</t>
  </si>
  <si>
    <t>图例</t>
  </si>
  <si>
    <t>全费用综合单价（元）</t>
  </si>
  <si>
    <t>全费用综合合价（元）</t>
  </si>
  <si>
    <t>1F宴会厅01</t>
  </si>
  <si>
    <t>展示柜</t>
  </si>
  <si>
    <t>1、门套基材：
“莫干山”“兔宝宝”“千年舟”牌E0级22mm厚环保多层板，阻燃等级 B1 级。
2、门扇门芯板两面用9mm多层板压合，60mm厚材质四周齿接式实木框，45S以上实木皮封边；
3、黏胶剂：
日本爱克胶：88ET（F4星级可食用级）
日本大鹿胶：PI-111（F4星级）
4、饰面：混油
5、漆面：
大宝水性漆：FW7系列
易涂宝水性漆：66系列TVOC排放80以内
宣伟净味漆：雅润系列
6、门五金：报价包含所有五金（定制拉手除外）
五金品牌：亚萨合莱ASSA ABLOY，安朗杰、海福乐。
7、具体做法详见设计图纸。
8、门套反面以及下面，需要做防水漆封闭。
9、报价含定制拉手开洞及安装。
10、按垂直投影面计量</t>
  </si>
  <si>
    <t>㎡</t>
  </si>
  <si>
    <t>WD-101深色直纹胡桃木皮/电镀不锈钢</t>
  </si>
  <si>
    <t>1F宴会厅01至多功能厅</t>
  </si>
  <si>
    <t>双开门连框M2030</t>
  </si>
  <si>
    <t>双开门连框</t>
  </si>
  <si>
    <t>WD-101深色直纹胡桃木皮</t>
  </si>
  <si>
    <t>4a</t>
  </si>
  <si>
    <t>雕花门套线</t>
  </si>
  <si>
    <t>m</t>
  </si>
  <si>
    <t>门头板</t>
  </si>
  <si>
    <t>1F宴会厅01至备餐间</t>
  </si>
  <si>
    <t>单开门连框M1024</t>
  </si>
  <si>
    <t>单开门连框</t>
  </si>
  <si>
    <t>造型门头板</t>
  </si>
  <si>
    <t>仓库1</t>
  </si>
  <si>
    <t>单开门连框M1023</t>
  </si>
  <si>
    <t>1F宴会厅01至女卫</t>
  </si>
  <si>
    <t>1F宴会厅01至走廊</t>
  </si>
  <si>
    <t>双开门连框M1630</t>
  </si>
  <si>
    <t>10a</t>
  </si>
  <si>
    <t>1F宴会厅01至男女卫生间</t>
  </si>
  <si>
    <t>空门套</t>
  </si>
  <si>
    <t>男卫</t>
  </si>
  <si>
    <t>多功能厅</t>
  </si>
  <si>
    <t>15a</t>
  </si>
  <si>
    <t>装饰柜</t>
  </si>
  <si>
    <t>WD-102浅色直纹胡桃木皮/电镀不锈钢</t>
  </si>
  <si>
    <t>木饰面</t>
  </si>
  <si>
    <t>平板木饰面</t>
  </si>
  <si>
    <t>WD-102浅色直纹胡桃木皮</t>
  </si>
  <si>
    <t>平板木线条饰面</t>
  </si>
  <si>
    <t>23a</t>
  </si>
  <si>
    <t>宴会厅02</t>
  </si>
  <si>
    <t>隔断</t>
  </si>
  <si>
    <t>单开暗门连框</t>
  </si>
  <si>
    <t>女卫</t>
  </si>
  <si>
    <t>宴会厅服务台</t>
  </si>
  <si>
    <t>服务台</t>
  </si>
  <si>
    <t>1F宴会厅01备餐间</t>
  </si>
  <si>
    <t>仓库2</t>
  </si>
  <si>
    <t>防火门半边套2</t>
  </si>
  <si>
    <t>过道</t>
  </si>
  <si>
    <t>过道哑口套</t>
  </si>
  <si>
    <t>合 计: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</si>
</sst>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同&quot;###"/>
    <numFmt numFmtId="177" formatCode="0.00_ "/>
    <numFmt numFmtId="178" formatCode="\¥#,##0_);[Red]\(\¥#,##0\)"/>
    <numFmt numFmtId="179" formatCode="\¥#,##0.00_);[Red]\(\¥#,##0.00\)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2"/>
      <name val="楷体_GB2312"/>
      <charset val="134"/>
    </font>
    <font>
      <sz val="9"/>
      <name val="楷体_GB2312"/>
      <charset val="134"/>
    </font>
    <font>
      <sz val="12"/>
      <name val="Times New Roman"/>
      <charset val="134"/>
    </font>
    <font>
      <sz val="12"/>
      <color rgb="FFFF0000"/>
      <name val="Times New Roman"/>
      <charset val="134"/>
    </font>
    <font>
      <b/>
      <sz val="18"/>
      <name val="宋体"/>
      <charset val="134"/>
    </font>
    <font>
      <b/>
      <sz val="18"/>
      <name val="楷体_GB2312"/>
      <charset val="134"/>
    </font>
    <font>
      <b/>
      <sz val="12"/>
      <name val="楷体_GB2312"/>
      <charset val="134"/>
    </font>
    <font>
      <b/>
      <sz val="16"/>
      <name val="宋体"/>
      <charset val="134"/>
    </font>
    <font>
      <b/>
      <sz val="11"/>
      <name val="宋体"/>
      <charset val="134"/>
    </font>
    <font>
      <sz val="12"/>
      <color indexed="8"/>
      <name val="Times New Roman"/>
      <charset val="134"/>
    </font>
    <font>
      <sz val="12"/>
      <color indexed="8"/>
      <name val="楷体_GB2312"/>
      <charset val="134"/>
    </font>
    <font>
      <b/>
      <sz val="14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11" applyNumberFormat="0" applyAlignment="0" applyProtection="0">
      <alignment vertical="center"/>
    </xf>
    <xf numFmtId="0" fontId="28" fillId="4" borderId="12" applyNumberFormat="0" applyAlignment="0" applyProtection="0">
      <alignment vertical="center"/>
    </xf>
    <xf numFmtId="0" fontId="29" fillId="4" borderId="11" applyNumberFormat="0" applyAlignment="0" applyProtection="0">
      <alignment vertical="center"/>
    </xf>
    <xf numFmtId="0" fontId="30" fillId="5" borderId="13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49" applyFont="1" applyFill="1"/>
    <xf numFmtId="0" fontId="1" fillId="0" borderId="0" xfId="49" applyFont="1" applyFill="1" applyAlignment="1">
      <alignment horizontal="center" vertical="center"/>
    </xf>
    <xf numFmtId="0" fontId="2" fillId="0" borderId="0" xfId="49" applyFont="1" applyFill="1" applyAlignment="1">
      <alignment horizontal="center" vertical="center"/>
    </xf>
    <xf numFmtId="176" fontId="1" fillId="0" borderId="0" xfId="49" applyNumberFormat="1" applyFont="1" applyFill="1" applyAlignment="1">
      <alignment horizontal="center" vertical="center"/>
    </xf>
    <xf numFmtId="0" fontId="1" fillId="0" borderId="0" xfId="49" applyFont="1" applyFill="1" applyAlignment="1">
      <alignment horizontal="center" vertical="center" wrapText="1"/>
    </xf>
    <xf numFmtId="0" fontId="1" fillId="0" borderId="0" xfId="49" applyFont="1" applyFill="1" applyAlignment="1">
      <alignment horizontal="left" vertical="center"/>
    </xf>
    <xf numFmtId="0" fontId="3" fillId="0" borderId="0" xfId="49" applyFont="1" applyFill="1" applyAlignment="1">
      <alignment horizontal="left" vertical="center"/>
    </xf>
    <xf numFmtId="0" fontId="4" fillId="0" borderId="0" xfId="49" applyFont="1" applyFill="1" applyAlignment="1">
      <alignment horizontal="center" vertical="center"/>
    </xf>
    <xf numFmtId="0" fontId="5" fillId="0" borderId="1" xfId="49" applyFont="1" applyFill="1" applyBorder="1" applyAlignment="1">
      <alignment horizontal="center" vertical="center" wrapText="1"/>
    </xf>
    <xf numFmtId="0" fontId="5" fillId="0" borderId="2" xfId="49" applyFont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0" fontId="5" fillId="0" borderId="4" xfId="49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7" fillId="0" borderId="1" xfId="49" applyFont="1" applyBorder="1" applyAlignment="1">
      <alignment horizontal="left" vertical="center" wrapText="1"/>
    </xf>
    <xf numFmtId="0" fontId="8" fillId="0" borderId="1" xfId="49" applyFont="1" applyFill="1" applyBorder="1" applyAlignment="1">
      <alignment horizontal="center" vertical="center" wrapText="1"/>
    </xf>
    <xf numFmtId="0" fontId="1" fillId="0" borderId="5" xfId="49" applyFont="1" applyFill="1" applyBorder="1" applyAlignment="1">
      <alignment horizontal="center" vertical="center" wrapText="1"/>
    </xf>
    <xf numFmtId="0" fontId="7" fillId="0" borderId="5" xfId="49" applyFont="1" applyBorder="1" applyAlignment="1">
      <alignment horizontal="left" vertical="center" wrapText="1"/>
    </xf>
    <xf numFmtId="0" fontId="1" fillId="0" borderId="6" xfId="49" applyFont="1" applyFill="1" applyBorder="1" applyAlignment="1">
      <alignment horizontal="center" vertical="center" wrapText="1"/>
    </xf>
    <xf numFmtId="0" fontId="7" fillId="0" borderId="6" xfId="49" applyFont="1" applyBorder="1" applyAlignment="1">
      <alignment horizontal="left" vertical="center" wrapText="1"/>
    </xf>
    <xf numFmtId="0" fontId="1" fillId="0" borderId="7" xfId="49" applyFont="1" applyFill="1" applyBorder="1" applyAlignment="1">
      <alignment horizontal="center" vertical="center" wrapText="1"/>
    </xf>
    <xf numFmtId="0" fontId="7" fillId="0" borderId="7" xfId="49" applyFont="1" applyBorder="1" applyAlignment="1">
      <alignment horizontal="left" vertical="center" wrapText="1"/>
    </xf>
    <xf numFmtId="0" fontId="6" fillId="0" borderId="5" xfId="49" applyFont="1" applyFill="1" applyBorder="1" applyAlignment="1">
      <alignment horizontal="center" vertical="center" wrapText="1"/>
    </xf>
    <xf numFmtId="0" fontId="6" fillId="0" borderId="7" xfId="49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7" fillId="0" borderId="5" xfId="49" applyFont="1" applyFill="1" applyBorder="1" applyAlignment="1">
      <alignment horizontal="left" vertical="center" wrapText="1"/>
    </xf>
    <xf numFmtId="0" fontId="7" fillId="0" borderId="7" xfId="49" applyFont="1" applyFill="1" applyBorder="1" applyAlignment="1">
      <alignment horizontal="left" vertical="center" wrapText="1"/>
    </xf>
    <xf numFmtId="0" fontId="10" fillId="0" borderId="2" xfId="49" applyFont="1" applyFill="1" applyBorder="1" applyAlignment="1">
      <alignment horizontal="center" vertical="center" wrapText="1"/>
    </xf>
    <xf numFmtId="0" fontId="11" fillId="0" borderId="2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wrapText="1"/>
    </xf>
    <xf numFmtId="0" fontId="6" fillId="0" borderId="2" xfId="49" applyFont="1" applyBorder="1" applyAlignment="1">
      <alignment horizontal="center" vertical="center" wrapText="1"/>
    </xf>
    <xf numFmtId="0" fontId="12" fillId="0" borderId="2" xfId="50" applyFont="1" applyFill="1" applyBorder="1" applyAlignment="1">
      <alignment horizontal="center" vertical="center"/>
    </xf>
    <xf numFmtId="0" fontId="12" fillId="0" borderId="2" xfId="49" applyFont="1" applyFill="1" applyBorder="1" applyAlignment="1">
      <alignment horizontal="center" vertical="center" wrapText="1"/>
    </xf>
    <xf numFmtId="0" fontId="13" fillId="0" borderId="0" xfId="49" applyFont="1" applyFill="1" applyAlignment="1">
      <alignment horizontal="center" vertical="center"/>
    </xf>
    <xf numFmtId="0" fontId="13" fillId="0" borderId="0" xfId="49" applyFont="1" applyFill="1" applyAlignment="1">
      <alignment horizontal="center" vertical="center" wrapText="1"/>
    </xf>
    <xf numFmtId="0" fontId="14" fillId="0" borderId="0" xfId="49" applyFont="1" applyFill="1" applyAlignment="1">
      <alignment vertical="center"/>
    </xf>
    <xf numFmtId="0" fontId="1" fillId="0" borderId="0" xfId="50" applyFont="1" applyFill="1" applyAlignment="1">
      <alignment horizontal="left" vertical="center"/>
    </xf>
    <xf numFmtId="0" fontId="1" fillId="0" borderId="0" xfId="51" applyFont="1" applyFill="1">
      <alignment vertical="center"/>
    </xf>
    <xf numFmtId="0" fontId="1" fillId="0" borderId="0" xfId="49" applyFont="1" applyFill="1" applyAlignment="1">
      <alignment vertical="center"/>
    </xf>
    <xf numFmtId="0" fontId="1" fillId="0" borderId="0" xfId="49" applyFont="1" applyFill="1" applyAlignment="1">
      <alignment horizontal="left" vertical="center" wrapText="1"/>
    </xf>
    <xf numFmtId="0" fontId="5" fillId="0" borderId="1" xfId="49" applyFont="1" applyBorder="1" applyAlignment="1">
      <alignment horizontal="center" vertical="center" wrapText="1"/>
    </xf>
    <xf numFmtId="177" fontId="6" fillId="0" borderId="1" xfId="49" applyNumberFormat="1" applyFont="1" applyBorder="1" applyAlignment="1">
      <alignment horizontal="center" vertical="center" wrapText="1"/>
    </xf>
    <xf numFmtId="0" fontId="6" fillId="0" borderId="1" xfId="49" applyFont="1" applyFill="1" applyBorder="1" applyAlignment="1">
      <alignment vertical="center" wrapText="1"/>
    </xf>
    <xf numFmtId="177" fontId="6" fillId="0" borderId="1" xfId="49" applyNumberFormat="1" applyFont="1" applyFill="1" applyBorder="1" applyAlignment="1">
      <alignment horizontal="center" vertical="center" wrapText="1"/>
    </xf>
    <xf numFmtId="0" fontId="15" fillId="0" borderId="1" xfId="49" applyFont="1" applyFill="1" applyBorder="1" applyAlignment="1">
      <alignment horizontal="center" vertical="center" wrapText="1"/>
    </xf>
    <xf numFmtId="0" fontId="16" fillId="0" borderId="1" xfId="49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shrinkToFit="1"/>
    </xf>
    <xf numFmtId="0" fontId="5" fillId="0" borderId="2" xfId="49" applyFont="1" applyFill="1" applyBorder="1" applyAlignment="1">
      <alignment horizontal="center" vertical="center" wrapText="1" shrinkToFit="1"/>
    </xf>
    <xf numFmtId="178" fontId="5" fillId="0" borderId="2" xfId="49" applyNumberFormat="1" applyFont="1" applyFill="1" applyBorder="1" applyAlignment="1">
      <alignment horizontal="right" vertical="center" wrapText="1" shrinkToFit="1"/>
    </xf>
    <xf numFmtId="178" fontId="5" fillId="0" borderId="2" xfId="49" applyNumberFormat="1" applyFont="1" applyFill="1" applyBorder="1" applyAlignment="1">
      <alignment horizontal="center" vertical="center" wrapText="1" shrinkToFit="1"/>
    </xf>
    <xf numFmtId="178" fontId="5" fillId="0" borderId="3" xfId="49" applyNumberFormat="1" applyFont="1" applyFill="1" applyBorder="1" applyAlignment="1">
      <alignment horizontal="center" vertical="center" wrapText="1" shrinkToFit="1"/>
    </xf>
    <xf numFmtId="179" fontId="5" fillId="0" borderId="1" xfId="49" applyNumberFormat="1" applyFont="1" applyFill="1" applyBorder="1" applyAlignment="1">
      <alignment horizontal="center" vertical="center" shrinkToFit="1"/>
    </xf>
    <xf numFmtId="0" fontId="17" fillId="0" borderId="0" xfId="49" applyFont="1" applyFill="1" applyAlignment="1">
      <alignment horizontal="center" vertical="center"/>
    </xf>
    <xf numFmtId="0" fontId="18" fillId="0" borderId="0" xfId="49" applyFont="1" applyFill="1" applyAlignment="1">
      <alignment horizontal="lef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2" xfId="49"/>
    <cellStyle name="常规 4" xfId="50"/>
    <cellStyle name="常规 2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1" Type="http://schemas.openxmlformats.org/officeDocument/2006/relationships/image" Target="media/image32.png"/><Relationship Id="rId30" Type="http://schemas.openxmlformats.org/officeDocument/2006/relationships/image" Target="media/image31.png"/><Relationship Id="rId3" Type="http://schemas.openxmlformats.org/officeDocument/2006/relationships/image" Target="media/image4.png"/><Relationship Id="rId29" Type="http://schemas.openxmlformats.org/officeDocument/2006/relationships/image" Target="media/image30.png"/><Relationship Id="rId28" Type="http://schemas.openxmlformats.org/officeDocument/2006/relationships/image" Target="media/image29.png"/><Relationship Id="rId27" Type="http://schemas.openxmlformats.org/officeDocument/2006/relationships/image" Target="media/image28.png"/><Relationship Id="rId26" Type="http://schemas.openxmlformats.org/officeDocument/2006/relationships/image" Target="media/image27.png"/><Relationship Id="rId25" Type="http://schemas.openxmlformats.org/officeDocument/2006/relationships/image" Target="media/image26.png"/><Relationship Id="rId24" Type="http://schemas.openxmlformats.org/officeDocument/2006/relationships/image" Target="media/image25.png"/><Relationship Id="rId23" Type="http://schemas.openxmlformats.org/officeDocument/2006/relationships/image" Target="media/image24.png"/><Relationship Id="rId22" Type="http://schemas.openxmlformats.org/officeDocument/2006/relationships/image" Target="media/image23.png"/><Relationship Id="rId21" Type="http://schemas.openxmlformats.org/officeDocument/2006/relationships/image" Target="media/image22.png"/><Relationship Id="rId20" Type="http://schemas.openxmlformats.org/officeDocument/2006/relationships/image" Target="media/image21.png"/><Relationship Id="rId2" Type="http://schemas.openxmlformats.org/officeDocument/2006/relationships/image" Target="media/image3.png"/><Relationship Id="rId19" Type="http://schemas.openxmlformats.org/officeDocument/2006/relationships/image" Target="media/image20.png"/><Relationship Id="rId18" Type="http://schemas.openxmlformats.org/officeDocument/2006/relationships/image" Target="media/image19.png"/><Relationship Id="rId17" Type="http://schemas.openxmlformats.org/officeDocument/2006/relationships/image" Target="media/image18.png"/><Relationship Id="rId16" Type="http://schemas.openxmlformats.org/officeDocument/2006/relationships/image" Target="media/image17.png"/><Relationship Id="rId15" Type="http://schemas.openxmlformats.org/officeDocument/2006/relationships/image" Target="media/image16.pn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629285</xdr:colOff>
      <xdr:row>34</xdr:row>
      <xdr:rowOff>15875</xdr:rowOff>
    </xdr:from>
    <xdr:to>
      <xdr:col>11</xdr:col>
      <xdr:colOff>909320</xdr:colOff>
      <xdr:row>34</xdr:row>
      <xdr:rowOff>1175385</xdr:rowOff>
    </xdr:to>
    <xdr:pic>
      <xdr:nvPicPr>
        <xdr:cNvPr id="2" name="ID_D148D6924FE645EBB34BA9E0CFDF5E1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4315" y="30292675"/>
          <a:ext cx="280035" cy="1159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4"/>
  <sheetViews>
    <sheetView tabSelected="1" workbookViewId="0">
      <selection activeCell="P3" sqref="P3"/>
    </sheetView>
  </sheetViews>
  <sheetFormatPr defaultColWidth="9" defaultRowHeight="14.25"/>
  <cols>
    <col min="1" max="1" width="6.25" style="2" customWidth="1"/>
    <col min="2" max="2" width="11.25" style="5" customWidth="1"/>
    <col min="3" max="3" width="10.875" style="6" customWidth="1"/>
    <col min="4" max="4" width="12.125" style="6" customWidth="1"/>
    <col min="5" max="5" width="33.525" style="6" customWidth="1"/>
    <col min="6" max="8" width="6.625" style="6" customWidth="1"/>
    <col min="9" max="9" width="8.625" style="2" customWidth="1"/>
    <col min="10" max="10" width="5.5" style="2" customWidth="1"/>
    <col min="11" max="12" width="20.125" style="7" customWidth="1"/>
    <col min="13" max="13" width="15.175" style="7" customWidth="1"/>
    <col min="14" max="14" width="16.325" style="7" customWidth="1"/>
    <col min="15" max="16384" width="9" style="2"/>
  </cols>
  <sheetData>
    <row r="1" s="1" customFormat="1" ht="34.5" customHeight="1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="2" customFormat="1" ht="46.5" customHeight="1" spans="1:14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1" t="s">
        <v>6</v>
      </c>
      <c r="G2" s="12"/>
      <c r="H2" s="13"/>
      <c r="I2" s="9" t="s">
        <v>7</v>
      </c>
      <c r="J2" s="9" t="s">
        <v>8</v>
      </c>
      <c r="K2" s="9" t="s">
        <v>9</v>
      </c>
      <c r="L2" s="9" t="s">
        <v>10</v>
      </c>
      <c r="M2" s="42" t="s">
        <v>11</v>
      </c>
      <c r="N2" s="42" t="s">
        <v>12</v>
      </c>
    </row>
    <row r="3" s="2" customFormat="1" ht="139" customHeight="1" spans="1:14">
      <c r="A3" s="14">
        <v>1</v>
      </c>
      <c r="B3" s="15" t="s">
        <v>13</v>
      </c>
      <c r="C3" s="15" t="s">
        <v>14</v>
      </c>
      <c r="D3" s="15" t="s">
        <v>14</v>
      </c>
      <c r="E3" s="16" t="s">
        <v>15</v>
      </c>
      <c r="F3" s="17">
        <v>2475</v>
      </c>
      <c r="G3" s="17">
        <v>600</v>
      </c>
      <c r="H3" s="17">
        <v>5000</v>
      </c>
      <c r="I3" s="17">
        <v>12.375</v>
      </c>
      <c r="J3" s="15" t="s">
        <v>16</v>
      </c>
      <c r="K3" s="15" t="s">
        <v>17</v>
      </c>
      <c r="L3" s="15" t="str">
        <f>_xlfn.DISPIMG("ID_C8DA18099BE9451E8E5DEA414A0C427F",1)</f>
        <v>=DISPIMG("ID_C8DA18099BE9451E8E5DEA414A0C427F",1)</v>
      </c>
      <c r="M3" s="43"/>
      <c r="N3" s="43"/>
    </row>
    <row r="4" s="2" customFormat="1" ht="80" customHeight="1" spans="1:14">
      <c r="A4" s="14">
        <v>2</v>
      </c>
      <c r="B4" s="15" t="s">
        <v>13</v>
      </c>
      <c r="C4" s="15" t="s">
        <v>14</v>
      </c>
      <c r="D4" s="15" t="s">
        <v>14</v>
      </c>
      <c r="E4" s="16" t="s">
        <v>15</v>
      </c>
      <c r="F4" s="17">
        <v>900</v>
      </c>
      <c r="G4" s="17">
        <v>400</v>
      </c>
      <c r="H4" s="17">
        <v>5000</v>
      </c>
      <c r="I4" s="17">
        <v>9</v>
      </c>
      <c r="J4" s="15" t="s">
        <v>16</v>
      </c>
      <c r="K4" s="15" t="s">
        <v>17</v>
      </c>
      <c r="L4" s="15" t="str">
        <f>_xlfn.DISPIMG("ID_1901900CF1484B67B31029A40FE4FE4D",1)</f>
        <v>=DISPIMG("ID_1901900CF1484B67B31029A40FE4FE4D",1)</v>
      </c>
      <c r="M4" s="43"/>
      <c r="N4" s="43"/>
    </row>
    <row r="5" s="2" customFormat="1" ht="80" customHeight="1" spans="1:14">
      <c r="A5" s="14">
        <v>3</v>
      </c>
      <c r="B5" s="15" t="s">
        <v>13</v>
      </c>
      <c r="C5" s="15" t="s">
        <v>14</v>
      </c>
      <c r="D5" s="15" t="s">
        <v>14</v>
      </c>
      <c r="E5" s="16" t="s">
        <v>15</v>
      </c>
      <c r="F5" s="17">
        <v>1370</v>
      </c>
      <c r="G5" s="17">
        <v>400</v>
      </c>
      <c r="H5" s="17">
        <v>5000</v>
      </c>
      <c r="I5" s="17">
        <v>6.85</v>
      </c>
      <c r="J5" s="15" t="s">
        <v>16</v>
      </c>
      <c r="K5" s="15" t="s">
        <v>17</v>
      </c>
      <c r="L5" s="15" t="str">
        <f>_xlfn.DISPIMG("ID_D7F609CA29304417A02903EEAFAFDF1B",1)</f>
        <v>=DISPIMG("ID_D7F609CA29304417A02903EEAFAFDF1B",1)</v>
      </c>
      <c r="M5" s="43"/>
      <c r="N5" s="43"/>
    </row>
    <row r="6" s="2" customFormat="1" ht="45" customHeight="1" spans="1:14">
      <c r="A6" s="14">
        <v>4</v>
      </c>
      <c r="B6" s="18" t="s">
        <v>18</v>
      </c>
      <c r="C6" s="18" t="s">
        <v>19</v>
      </c>
      <c r="D6" s="14" t="s">
        <v>20</v>
      </c>
      <c r="E6" s="19" t="s">
        <v>15</v>
      </c>
      <c r="F6" s="14">
        <v>2080</v>
      </c>
      <c r="G6" s="14">
        <v>440</v>
      </c>
      <c r="H6" s="14">
        <v>3000</v>
      </c>
      <c r="I6" s="14">
        <v>12.48</v>
      </c>
      <c r="J6" s="14" t="s">
        <v>16</v>
      </c>
      <c r="K6" s="14" t="s">
        <v>21</v>
      </c>
      <c r="L6" s="18" t="str">
        <f>_xlfn.DISPIMG("ID_A0C3F501CFCC4584AE9FEE3739B2B702",1)</f>
        <v>=DISPIMG("ID_A0C3F501CFCC4584AE9FEE3739B2B702",1)</v>
      </c>
      <c r="M6" s="43"/>
      <c r="N6" s="43"/>
    </row>
    <row r="7" s="2" customFormat="1" ht="45" customHeight="1" spans="1:14">
      <c r="A7" s="14" t="s">
        <v>22</v>
      </c>
      <c r="B7" s="20"/>
      <c r="C7" s="20"/>
      <c r="D7" s="14" t="s">
        <v>23</v>
      </c>
      <c r="E7" s="21"/>
      <c r="F7" s="14">
        <f>+(2080*3+3000*2+5000*2)</f>
        <v>22240</v>
      </c>
      <c r="G7" s="14">
        <v>100</v>
      </c>
      <c r="H7" s="14">
        <v>20</v>
      </c>
      <c r="I7" s="14">
        <v>44.48</v>
      </c>
      <c r="J7" s="14" t="s">
        <v>24</v>
      </c>
      <c r="K7" s="14" t="s">
        <v>21</v>
      </c>
      <c r="L7" s="20"/>
      <c r="M7" s="43"/>
      <c r="N7" s="43"/>
    </row>
    <row r="8" s="2" customFormat="1" ht="45" customHeight="1" spans="1:14">
      <c r="A8" s="14">
        <v>5</v>
      </c>
      <c r="B8" s="22"/>
      <c r="C8" s="22"/>
      <c r="D8" s="14" t="s">
        <v>25</v>
      </c>
      <c r="E8" s="23"/>
      <c r="F8" s="14">
        <v>2080</v>
      </c>
      <c r="G8" s="14">
        <v>30</v>
      </c>
      <c r="H8" s="14">
        <v>2000</v>
      </c>
      <c r="I8" s="14">
        <v>8.32</v>
      </c>
      <c r="J8" s="14" t="s">
        <v>16</v>
      </c>
      <c r="K8" s="14" t="s">
        <v>21</v>
      </c>
      <c r="L8" s="22"/>
      <c r="M8" s="43"/>
      <c r="N8" s="43"/>
    </row>
    <row r="9" s="2" customFormat="1" ht="78" customHeight="1" spans="1:14">
      <c r="A9" s="14">
        <v>6</v>
      </c>
      <c r="B9" s="24" t="s">
        <v>26</v>
      </c>
      <c r="C9" s="24" t="s">
        <v>27</v>
      </c>
      <c r="D9" s="15" t="s">
        <v>28</v>
      </c>
      <c r="E9" s="19" t="s">
        <v>15</v>
      </c>
      <c r="F9" s="17">
        <v>1000</v>
      </c>
      <c r="G9" s="17">
        <v>400</v>
      </c>
      <c r="H9" s="17">
        <v>3000</v>
      </c>
      <c r="I9" s="17">
        <v>3</v>
      </c>
      <c r="J9" s="15" t="s">
        <v>16</v>
      </c>
      <c r="K9" s="15" t="s">
        <v>21</v>
      </c>
      <c r="L9" s="44" t="str">
        <f>_xlfn.DISPIMG("ID_87981FBC88C34BBEBF0D0FF12E3A7774",1)</f>
        <v>=DISPIMG("ID_87981FBC88C34BBEBF0D0FF12E3A7774",1)</v>
      </c>
      <c r="M9" s="43"/>
      <c r="N9" s="43"/>
    </row>
    <row r="10" s="2" customFormat="1" ht="78" customHeight="1" spans="1:14">
      <c r="A10" s="14">
        <v>7</v>
      </c>
      <c r="B10" s="25"/>
      <c r="C10" s="25"/>
      <c r="D10" s="15" t="s">
        <v>29</v>
      </c>
      <c r="E10" s="23"/>
      <c r="F10" s="17">
        <v>1000</v>
      </c>
      <c r="G10" s="17">
        <v>30</v>
      </c>
      <c r="H10" s="17">
        <v>2000</v>
      </c>
      <c r="I10" s="17">
        <v>2</v>
      </c>
      <c r="J10" s="15" t="s">
        <v>16</v>
      </c>
      <c r="K10" s="15" t="s">
        <v>21</v>
      </c>
      <c r="L10" s="44" t="str">
        <f>_xlfn.DISPIMG("ID_CF4CDE78D21040169A812B5A8BBE444D",1)</f>
        <v>=DISPIMG("ID_CF4CDE78D21040169A812B5A8BBE444D",1)</v>
      </c>
      <c r="M10" s="43"/>
      <c r="N10" s="43"/>
    </row>
    <row r="11" s="2" customFormat="1" ht="78" customHeight="1" spans="1:14">
      <c r="A11" s="14">
        <v>8</v>
      </c>
      <c r="B11" s="15" t="s">
        <v>30</v>
      </c>
      <c r="C11" s="15" t="s">
        <v>31</v>
      </c>
      <c r="D11" s="15" t="s">
        <v>28</v>
      </c>
      <c r="E11" s="16" t="s">
        <v>15</v>
      </c>
      <c r="F11" s="17">
        <v>1000</v>
      </c>
      <c r="G11" s="17">
        <v>400</v>
      </c>
      <c r="H11" s="17">
        <v>3000</v>
      </c>
      <c r="I11" s="17">
        <v>3</v>
      </c>
      <c r="J11" s="15" t="s">
        <v>16</v>
      </c>
      <c r="K11" s="15" t="s">
        <v>21</v>
      </c>
      <c r="L11" s="44" t="str">
        <f>_xlfn.DISPIMG("ID_BFA07E03C32645EC80F44D5C49FEF434",1)</f>
        <v>=DISPIMG("ID_BFA07E03C32645EC80F44D5C49FEF434",1)</v>
      </c>
      <c r="M11" s="43"/>
      <c r="N11" s="43"/>
    </row>
    <row r="12" s="2" customFormat="1" ht="78" customHeight="1" spans="1:14">
      <c r="A12" s="14">
        <v>9</v>
      </c>
      <c r="B12" s="15" t="s">
        <v>32</v>
      </c>
      <c r="C12" s="15" t="s">
        <v>27</v>
      </c>
      <c r="D12" s="15" t="s">
        <v>28</v>
      </c>
      <c r="E12" s="16" t="s">
        <v>15</v>
      </c>
      <c r="F12" s="17">
        <v>1000</v>
      </c>
      <c r="G12" s="17">
        <v>200</v>
      </c>
      <c r="H12" s="17">
        <v>3000</v>
      </c>
      <c r="I12" s="17">
        <v>3</v>
      </c>
      <c r="J12" s="15" t="s">
        <v>16</v>
      </c>
      <c r="K12" s="15" t="s">
        <v>21</v>
      </c>
      <c r="L12" s="44" t="str">
        <f>_xlfn.DISPIMG("ID_FCA1C7632FA047C4A099C9F1C2E13D22",1)</f>
        <v>=DISPIMG("ID_FCA1C7632FA047C4A099C9F1C2E13D22",1)</v>
      </c>
      <c r="M12" s="43"/>
      <c r="N12" s="43"/>
    </row>
    <row r="13" s="2" customFormat="1" ht="45" customHeight="1" spans="1:14">
      <c r="A13" s="14">
        <v>10</v>
      </c>
      <c r="B13" s="18" t="s">
        <v>33</v>
      </c>
      <c r="C13" s="18" t="s">
        <v>34</v>
      </c>
      <c r="D13" s="14" t="s">
        <v>20</v>
      </c>
      <c r="E13" s="19" t="s">
        <v>15</v>
      </c>
      <c r="F13" s="14">
        <v>1700</v>
      </c>
      <c r="G13" s="14">
        <v>290</v>
      </c>
      <c r="H13" s="14">
        <v>3000</v>
      </c>
      <c r="I13" s="14">
        <v>5.1</v>
      </c>
      <c r="J13" s="14" t="s">
        <v>16</v>
      </c>
      <c r="K13" s="14" t="s">
        <v>21</v>
      </c>
      <c r="L13" s="18" t="str">
        <f>_xlfn.DISPIMG("ID_0D2CCF4B055B44C2B89BAAA1183CEC10",1)</f>
        <v>=DISPIMG("ID_0D2CCF4B055B44C2B89BAAA1183CEC10",1)</v>
      </c>
      <c r="M13" s="43"/>
      <c r="N13" s="43"/>
    </row>
    <row r="14" s="2" customFormat="1" ht="45" customHeight="1" spans="1:14">
      <c r="A14" s="14" t="s">
        <v>35</v>
      </c>
      <c r="B14" s="20"/>
      <c r="C14" s="20"/>
      <c r="D14" s="14" t="s">
        <v>23</v>
      </c>
      <c r="E14" s="21"/>
      <c r="F14" s="14">
        <f>+(1700*3+3000*2+5000*2)</f>
        <v>21100</v>
      </c>
      <c r="G14" s="14">
        <v>100</v>
      </c>
      <c r="H14" s="14">
        <v>20</v>
      </c>
      <c r="I14" s="14">
        <v>21.1</v>
      </c>
      <c r="J14" s="14" t="s">
        <v>24</v>
      </c>
      <c r="K14" s="14" t="s">
        <v>21</v>
      </c>
      <c r="L14" s="20"/>
      <c r="M14" s="43"/>
      <c r="N14" s="43"/>
    </row>
    <row r="15" s="2" customFormat="1" ht="45" customHeight="1" spans="1:14">
      <c r="A15" s="14">
        <v>11</v>
      </c>
      <c r="B15" s="22"/>
      <c r="C15" s="22"/>
      <c r="D15" s="14" t="s">
        <v>25</v>
      </c>
      <c r="E15" s="23"/>
      <c r="F15" s="14">
        <v>1700</v>
      </c>
      <c r="G15" s="14">
        <v>30</v>
      </c>
      <c r="H15" s="14">
        <v>2000</v>
      </c>
      <c r="I15" s="14">
        <v>3.4</v>
      </c>
      <c r="J15" s="14" t="s">
        <v>16</v>
      </c>
      <c r="K15" s="14" t="s">
        <v>21</v>
      </c>
      <c r="L15" s="22"/>
      <c r="M15" s="43"/>
      <c r="N15" s="43"/>
    </row>
    <row r="16" s="2" customFormat="1" ht="61" customHeight="1" spans="1:14">
      <c r="A16" s="14">
        <v>12</v>
      </c>
      <c r="B16" s="24" t="s">
        <v>36</v>
      </c>
      <c r="C16" s="24" t="s">
        <v>37</v>
      </c>
      <c r="D16" s="15" t="s">
        <v>37</v>
      </c>
      <c r="E16" s="19" t="s">
        <v>15</v>
      </c>
      <c r="F16" s="17">
        <v>1280</v>
      </c>
      <c r="G16" s="17">
        <v>300</v>
      </c>
      <c r="H16" s="17">
        <v>3000</v>
      </c>
      <c r="I16" s="17">
        <v>7.28</v>
      </c>
      <c r="J16" s="15" t="s">
        <v>24</v>
      </c>
      <c r="K16" s="15" t="s">
        <v>21</v>
      </c>
      <c r="L16" s="24" t="str">
        <f>_xlfn.DISPIMG("ID_533B3B3F68564092AC980D5DB7383F93",1)</f>
        <v>=DISPIMG("ID_533B3B3F68564092AC980D5DB7383F93",1)</v>
      </c>
      <c r="M16" s="43"/>
      <c r="N16" s="43"/>
    </row>
    <row r="17" s="2" customFormat="1" ht="61" customHeight="1" spans="1:14">
      <c r="A17" s="14">
        <v>13</v>
      </c>
      <c r="B17" s="25"/>
      <c r="C17" s="25"/>
      <c r="D17" s="15" t="s">
        <v>29</v>
      </c>
      <c r="E17" s="23"/>
      <c r="F17" s="17">
        <v>1280</v>
      </c>
      <c r="G17" s="17">
        <v>30</v>
      </c>
      <c r="H17" s="17">
        <v>2000</v>
      </c>
      <c r="I17" s="17">
        <v>2.56</v>
      </c>
      <c r="J17" s="15" t="s">
        <v>16</v>
      </c>
      <c r="K17" s="15" t="s">
        <v>21</v>
      </c>
      <c r="L17" s="25"/>
      <c r="M17" s="43"/>
      <c r="N17" s="43"/>
    </row>
    <row r="18" s="2" customFormat="1" ht="95" customHeight="1" spans="1:14">
      <c r="A18" s="14">
        <v>14</v>
      </c>
      <c r="B18" s="15" t="s">
        <v>38</v>
      </c>
      <c r="C18" s="15" t="s">
        <v>27</v>
      </c>
      <c r="D18" s="15" t="s">
        <v>28</v>
      </c>
      <c r="E18" s="16" t="s">
        <v>15</v>
      </c>
      <c r="F18" s="17">
        <v>1000</v>
      </c>
      <c r="G18" s="17">
        <v>200</v>
      </c>
      <c r="H18" s="17">
        <v>3000</v>
      </c>
      <c r="I18" s="17">
        <v>3</v>
      </c>
      <c r="J18" s="15" t="s">
        <v>16</v>
      </c>
      <c r="K18" s="15" t="s">
        <v>21</v>
      </c>
      <c r="L18" s="15" t="str">
        <f>_xlfn.DISPIMG("ID_1CF03D1E6AFF4624BD2FD31F2BE770AF",1)</f>
        <v>=DISPIMG("ID_1CF03D1E6AFF4624BD2FD31F2BE770AF",1)</v>
      </c>
      <c r="M18" s="43"/>
      <c r="N18" s="43"/>
    </row>
    <row r="19" s="2" customFormat="1" ht="45" customHeight="1" spans="1:14">
      <c r="A19" s="14">
        <v>15</v>
      </c>
      <c r="B19" s="18" t="s">
        <v>39</v>
      </c>
      <c r="C19" s="18" t="s">
        <v>20</v>
      </c>
      <c r="D19" s="14" t="s">
        <v>20</v>
      </c>
      <c r="E19" s="19" t="s">
        <v>15</v>
      </c>
      <c r="F19" s="14">
        <v>1880</v>
      </c>
      <c r="G19" s="14">
        <v>300</v>
      </c>
      <c r="H19" s="14">
        <v>3000</v>
      </c>
      <c r="I19" s="14">
        <v>5.64</v>
      </c>
      <c r="J19" s="14" t="s">
        <v>16</v>
      </c>
      <c r="K19" s="14" t="s">
        <v>21</v>
      </c>
      <c r="L19" s="18" t="str">
        <f>_xlfn.DISPIMG("ID_C5A0DA92EABE4AD6B75F495162E4C812",1)</f>
        <v>=DISPIMG("ID_C5A0DA92EABE4AD6B75F495162E4C812",1)</v>
      </c>
      <c r="M19" s="43"/>
      <c r="N19" s="43"/>
    </row>
    <row r="20" s="2" customFormat="1" ht="45" customHeight="1" spans="1:14">
      <c r="A20" s="14" t="s">
        <v>40</v>
      </c>
      <c r="B20" s="22"/>
      <c r="C20" s="22"/>
      <c r="D20" s="14" t="s">
        <v>23</v>
      </c>
      <c r="E20" s="23"/>
      <c r="F20" s="14">
        <f>+(1880*2+3000*2+3000*2)</f>
        <v>15760</v>
      </c>
      <c r="G20" s="14">
        <v>100</v>
      </c>
      <c r="H20" s="14">
        <v>20</v>
      </c>
      <c r="I20" s="14">
        <v>15.76</v>
      </c>
      <c r="J20" s="14" t="s">
        <v>24</v>
      </c>
      <c r="K20" s="14" t="s">
        <v>21</v>
      </c>
      <c r="L20" s="22"/>
      <c r="M20" s="43"/>
      <c r="N20" s="43"/>
    </row>
    <row r="21" s="2" customFormat="1" ht="98" customHeight="1" spans="1:14">
      <c r="A21" s="14">
        <v>16</v>
      </c>
      <c r="B21" s="15" t="s">
        <v>39</v>
      </c>
      <c r="C21" s="15" t="s">
        <v>41</v>
      </c>
      <c r="D21" s="15" t="s">
        <v>41</v>
      </c>
      <c r="E21" s="16" t="s">
        <v>15</v>
      </c>
      <c r="F21" s="17">
        <v>920</v>
      </c>
      <c r="G21" s="17">
        <v>340</v>
      </c>
      <c r="H21" s="17">
        <v>3600</v>
      </c>
      <c r="I21" s="17">
        <v>6.624</v>
      </c>
      <c r="J21" s="15" t="s">
        <v>16</v>
      </c>
      <c r="K21" s="15" t="s">
        <v>42</v>
      </c>
      <c r="L21" s="15" t="str">
        <f>_xlfn.DISPIMG("ID_0BF7D45647944DA98A64E39A4A1F9AF0",1)</f>
        <v>=DISPIMG("ID_0BF7D45647944DA98A64E39A4A1F9AF0",1)</v>
      </c>
      <c r="M21" s="43"/>
      <c r="N21" s="43"/>
    </row>
    <row r="22" s="2" customFormat="1" ht="93" customHeight="1" spans="1:14">
      <c r="A22" s="14">
        <v>17</v>
      </c>
      <c r="B22" s="15" t="s">
        <v>39</v>
      </c>
      <c r="C22" s="15" t="s">
        <v>43</v>
      </c>
      <c r="D22" s="15" t="s">
        <v>44</v>
      </c>
      <c r="E22" s="16" t="s">
        <v>15</v>
      </c>
      <c r="F22" s="17">
        <v>570</v>
      </c>
      <c r="G22" s="17">
        <v>15</v>
      </c>
      <c r="H22" s="17">
        <v>3800</v>
      </c>
      <c r="I22" s="17">
        <v>2.166</v>
      </c>
      <c r="J22" s="15" t="s">
        <v>16</v>
      </c>
      <c r="K22" s="15" t="s">
        <v>45</v>
      </c>
      <c r="L22" s="15" t="str">
        <f>_xlfn.DISPIMG("ID_C8898F9A3C67485098877D16F289AA74",1)</f>
        <v>=DISPIMG("ID_C8898F9A3C67485098877D16F289AA74",1)</v>
      </c>
      <c r="M22" s="43"/>
      <c r="N22" s="43"/>
    </row>
    <row r="23" s="2" customFormat="1" ht="93" customHeight="1" spans="1:14">
      <c r="A23" s="14">
        <v>19</v>
      </c>
      <c r="B23" s="15" t="s">
        <v>39</v>
      </c>
      <c r="C23" s="15" t="s">
        <v>43</v>
      </c>
      <c r="D23" s="15" t="s">
        <v>46</v>
      </c>
      <c r="E23" s="16" t="s">
        <v>15</v>
      </c>
      <c r="F23" s="17">
        <v>500</v>
      </c>
      <c r="G23" s="17">
        <v>15</v>
      </c>
      <c r="H23" s="17">
        <v>3600</v>
      </c>
      <c r="I23" s="17">
        <v>1.8</v>
      </c>
      <c r="J23" s="15" t="s">
        <v>16</v>
      </c>
      <c r="K23" s="15" t="s">
        <v>45</v>
      </c>
      <c r="L23" s="15" t="str">
        <f>_xlfn.DISPIMG("ID_B3FF1F3186C34936A3973982536E1612",1)</f>
        <v>=DISPIMG("ID_B3FF1F3186C34936A3973982536E1612",1)</v>
      </c>
      <c r="M23" s="43"/>
      <c r="N23" s="43"/>
    </row>
    <row r="24" s="2" customFormat="1" ht="93" customHeight="1" spans="1:14">
      <c r="A24" s="14">
        <v>20</v>
      </c>
      <c r="B24" s="15" t="s">
        <v>39</v>
      </c>
      <c r="C24" s="15" t="s">
        <v>43</v>
      </c>
      <c r="D24" s="15" t="s">
        <v>44</v>
      </c>
      <c r="E24" s="16" t="s">
        <v>15</v>
      </c>
      <c r="F24" s="17">
        <v>750</v>
      </c>
      <c r="G24" s="17">
        <v>15</v>
      </c>
      <c r="H24" s="17">
        <v>3600</v>
      </c>
      <c r="I24" s="17">
        <v>5.4</v>
      </c>
      <c r="J24" s="15" t="s">
        <v>16</v>
      </c>
      <c r="K24" s="15" t="s">
        <v>45</v>
      </c>
      <c r="L24" s="15" t="str">
        <f>_xlfn.DISPIMG("ID_CBF32471012C47D79607F75DC4701221",1)</f>
        <v>=DISPIMG("ID_CBF32471012C47D79607F75DC4701221",1)</v>
      </c>
      <c r="M24" s="43"/>
      <c r="N24" s="43"/>
    </row>
    <row r="25" s="2" customFormat="1" ht="66" customHeight="1" spans="1:14">
      <c r="A25" s="14">
        <v>21</v>
      </c>
      <c r="B25" s="15"/>
      <c r="C25" s="24" t="s">
        <v>37</v>
      </c>
      <c r="D25" s="15" t="s">
        <v>37</v>
      </c>
      <c r="E25" s="19" t="s">
        <v>15</v>
      </c>
      <c r="F25" s="17">
        <v>1100</v>
      </c>
      <c r="G25" s="17">
        <v>320</v>
      </c>
      <c r="H25" s="17">
        <v>3000</v>
      </c>
      <c r="I25" s="17">
        <v>7.1</v>
      </c>
      <c r="J25" s="15" t="s">
        <v>24</v>
      </c>
      <c r="K25" s="15" t="s">
        <v>21</v>
      </c>
      <c r="L25" s="24" t="str">
        <f>_xlfn.DISPIMG("ID_1FF5D7A637CE4FE98E81902D10247F89",1)</f>
        <v>=DISPIMG("ID_1FF5D7A637CE4FE98E81902D10247F89",1)</v>
      </c>
      <c r="M25" s="43"/>
      <c r="N25" s="43"/>
    </row>
    <row r="26" s="2" customFormat="1" ht="66" customHeight="1" spans="1:14">
      <c r="A26" s="14">
        <v>22</v>
      </c>
      <c r="B26" s="15"/>
      <c r="C26" s="25"/>
      <c r="D26" s="15" t="s">
        <v>25</v>
      </c>
      <c r="E26" s="23"/>
      <c r="F26" s="17">
        <v>1000</v>
      </c>
      <c r="G26" s="17">
        <v>15</v>
      </c>
      <c r="H26" s="17">
        <v>550</v>
      </c>
      <c r="I26" s="17">
        <v>1.1</v>
      </c>
      <c r="J26" s="15" t="s">
        <v>16</v>
      </c>
      <c r="K26" s="15" t="s">
        <v>21</v>
      </c>
      <c r="L26" s="25"/>
      <c r="M26" s="43"/>
      <c r="N26" s="43"/>
    </row>
    <row r="27" s="2" customFormat="1" ht="45" customHeight="1" spans="1:14">
      <c r="A27" s="14">
        <v>23</v>
      </c>
      <c r="B27" s="18"/>
      <c r="C27" s="18" t="s">
        <v>20</v>
      </c>
      <c r="D27" s="14" t="s">
        <v>20</v>
      </c>
      <c r="E27" s="19" t="s">
        <v>15</v>
      </c>
      <c r="F27" s="14">
        <v>2080</v>
      </c>
      <c r="G27" s="14">
        <v>340</v>
      </c>
      <c r="H27" s="14">
        <v>3000</v>
      </c>
      <c r="I27" s="14">
        <v>6.24</v>
      </c>
      <c r="J27" s="14" t="s">
        <v>16</v>
      </c>
      <c r="K27" s="14" t="s">
        <v>21</v>
      </c>
      <c r="L27" s="18" t="str">
        <f>_xlfn.DISPIMG("ID_C5871E80A240422899096C1FFBB74A56",1)</f>
        <v>=DISPIMG("ID_C5871E80A240422899096C1FFBB74A56",1)</v>
      </c>
      <c r="M27" s="43"/>
      <c r="N27" s="43"/>
    </row>
    <row r="28" s="2" customFormat="1" ht="45" customHeight="1" spans="1:14">
      <c r="A28" s="14" t="s">
        <v>47</v>
      </c>
      <c r="B28" s="20"/>
      <c r="C28" s="20"/>
      <c r="D28" s="14" t="s">
        <v>23</v>
      </c>
      <c r="E28" s="21"/>
      <c r="F28" s="14">
        <f>+(2080*3+3000*2+5000*2)</f>
        <v>22240</v>
      </c>
      <c r="G28" s="14">
        <v>100</v>
      </c>
      <c r="H28" s="14">
        <v>20</v>
      </c>
      <c r="I28" s="14">
        <v>22.24</v>
      </c>
      <c r="J28" s="14" t="s">
        <v>24</v>
      </c>
      <c r="K28" s="14" t="s">
        <v>21</v>
      </c>
      <c r="L28" s="20"/>
      <c r="M28" s="43"/>
      <c r="N28" s="43"/>
    </row>
    <row r="29" s="2" customFormat="1" ht="45" customHeight="1" spans="1:14">
      <c r="A29" s="14">
        <v>24</v>
      </c>
      <c r="B29" s="22"/>
      <c r="C29" s="22"/>
      <c r="D29" s="14" t="s">
        <v>25</v>
      </c>
      <c r="E29" s="23"/>
      <c r="F29" s="14">
        <v>2080</v>
      </c>
      <c r="G29" s="14">
        <v>15</v>
      </c>
      <c r="H29" s="14">
        <v>2000</v>
      </c>
      <c r="I29" s="14">
        <v>4.16</v>
      </c>
      <c r="J29" s="14" t="s">
        <v>16</v>
      </c>
      <c r="K29" s="14" t="s">
        <v>21</v>
      </c>
      <c r="L29" s="22"/>
      <c r="M29" s="43"/>
      <c r="N29" s="43"/>
    </row>
    <row r="30" s="2" customFormat="1" ht="99" customHeight="1" spans="1:14">
      <c r="A30" s="14">
        <v>25</v>
      </c>
      <c r="B30" s="15"/>
      <c r="C30" s="15" t="s">
        <v>14</v>
      </c>
      <c r="D30" s="15" t="s">
        <v>14</v>
      </c>
      <c r="E30" s="16" t="s">
        <v>15</v>
      </c>
      <c r="F30" s="17">
        <v>1800</v>
      </c>
      <c r="G30" s="17">
        <v>340</v>
      </c>
      <c r="H30" s="17">
        <v>3000</v>
      </c>
      <c r="I30" s="17">
        <v>5.4</v>
      </c>
      <c r="J30" s="15" t="s">
        <v>16</v>
      </c>
      <c r="K30" s="15" t="s">
        <v>17</v>
      </c>
      <c r="L30" s="15" t="str">
        <f>_xlfn.DISPIMG("ID_AB376400D2C345CB81F506988502F908",1)</f>
        <v>=DISPIMG("ID_AB376400D2C345CB81F506988502F908",1)</v>
      </c>
      <c r="M30" s="43"/>
      <c r="N30" s="43"/>
    </row>
    <row r="31" s="2" customFormat="1" ht="93" customHeight="1" spans="1:14">
      <c r="A31" s="14">
        <v>26</v>
      </c>
      <c r="B31" s="15"/>
      <c r="C31" s="24" t="s">
        <v>37</v>
      </c>
      <c r="D31" s="15" t="s">
        <v>37</v>
      </c>
      <c r="E31" s="19" t="s">
        <v>15</v>
      </c>
      <c r="F31" s="17">
        <v>1100</v>
      </c>
      <c r="G31" s="17">
        <v>200</v>
      </c>
      <c r="H31" s="17">
        <v>3000</v>
      </c>
      <c r="I31" s="17">
        <v>7.1</v>
      </c>
      <c r="J31" s="15" t="s">
        <v>24</v>
      </c>
      <c r="K31" s="15" t="s">
        <v>21</v>
      </c>
      <c r="L31" s="24" t="str">
        <f>_xlfn.DISPIMG("ID_913897D001A14CFBA18F8A8F6C949AE2",1)</f>
        <v>=DISPIMG("ID_913897D001A14CFBA18F8A8F6C949AE2",1)</v>
      </c>
      <c r="M31" s="43"/>
      <c r="N31" s="43"/>
    </row>
    <row r="32" s="2" customFormat="1" ht="93" customHeight="1" spans="1:14">
      <c r="A32" s="14">
        <v>27</v>
      </c>
      <c r="B32" s="15" t="s">
        <v>48</v>
      </c>
      <c r="C32" s="25"/>
      <c r="D32" s="15" t="s">
        <v>29</v>
      </c>
      <c r="E32" s="23"/>
      <c r="F32" s="17">
        <v>1100</v>
      </c>
      <c r="G32" s="17">
        <v>15</v>
      </c>
      <c r="H32" s="17">
        <v>2000</v>
      </c>
      <c r="I32" s="17">
        <v>2.2</v>
      </c>
      <c r="J32" s="15" t="s">
        <v>16</v>
      </c>
      <c r="K32" s="15" t="s">
        <v>21</v>
      </c>
      <c r="L32" s="25"/>
      <c r="M32" s="43"/>
      <c r="N32" s="43"/>
    </row>
    <row r="33" s="2" customFormat="1" ht="93" customHeight="1" spans="1:14">
      <c r="A33" s="14">
        <v>28</v>
      </c>
      <c r="B33" s="15"/>
      <c r="C33" s="24" t="s">
        <v>27</v>
      </c>
      <c r="D33" s="15" t="s">
        <v>28</v>
      </c>
      <c r="E33" s="19" t="s">
        <v>15</v>
      </c>
      <c r="F33" s="17">
        <v>1000</v>
      </c>
      <c r="G33" s="17">
        <v>200</v>
      </c>
      <c r="H33" s="17">
        <v>3000</v>
      </c>
      <c r="I33" s="17">
        <v>3</v>
      </c>
      <c r="J33" s="15" t="s">
        <v>16</v>
      </c>
      <c r="K33" s="15" t="s">
        <v>21</v>
      </c>
      <c r="L33" s="24" t="str">
        <f>_xlfn.DISPIMG("ID_C07C7BA5BC414A6EA9AEC1BBF710EE57",1)</f>
        <v>=DISPIMG("ID_C07C7BA5BC414A6EA9AEC1BBF710EE57",1)</v>
      </c>
      <c r="M33" s="43"/>
      <c r="N33" s="43"/>
    </row>
    <row r="34" s="2" customFormat="1" ht="93" customHeight="1" spans="1:14">
      <c r="A34" s="14">
        <v>29</v>
      </c>
      <c r="B34" s="15" t="s">
        <v>48</v>
      </c>
      <c r="C34" s="25"/>
      <c r="D34" s="15" t="s">
        <v>29</v>
      </c>
      <c r="E34" s="23"/>
      <c r="F34" s="17">
        <v>1000</v>
      </c>
      <c r="G34" s="17">
        <v>30</v>
      </c>
      <c r="H34" s="17">
        <v>2000</v>
      </c>
      <c r="I34" s="17">
        <v>4</v>
      </c>
      <c r="J34" s="15" t="s">
        <v>16</v>
      </c>
      <c r="K34" s="15" t="s">
        <v>21</v>
      </c>
      <c r="L34" s="25"/>
      <c r="M34" s="43"/>
      <c r="N34" s="43"/>
    </row>
    <row r="35" s="2" customFormat="1" ht="93" customHeight="1" spans="1:14">
      <c r="A35" s="14">
        <v>30</v>
      </c>
      <c r="B35" s="15"/>
      <c r="C35" s="15" t="s">
        <v>43</v>
      </c>
      <c r="D35" s="15" t="s">
        <v>44</v>
      </c>
      <c r="E35" s="16" t="s">
        <v>15</v>
      </c>
      <c r="F35" s="17">
        <v>180</v>
      </c>
      <c r="G35" s="17">
        <v>15</v>
      </c>
      <c r="H35" s="17">
        <v>3780</v>
      </c>
      <c r="I35" s="17">
        <v>0.6804</v>
      </c>
      <c r="J35" s="15" t="s">
        <v>16</v>
      </c>
      <c r="K35" s="15" t="s">
        <v>21</v>
      </c>
      <c r="L35" s="15"/>
      <c r="M35" s="43"/>
      <c r="N35" s="43"/>
    </row>
    <row r="36" s="2" customFormat="1" ht="93" customHeight="1" spans="1:14">
      <c r="A36" s="14">
        <v>31</v>
      </c>
      <c r="B36" s="15"/>
      <c r="C36" s="15" t="s">
        <v>28</v>
      </c>
      <c r="D36" s="15" t="s">
        <v>28</v>
      </c>
      <c r="E36" s="16" t="s">
        <v>15</v>
      </c>
      <c r="F36" s="17">
        <v>1000</v>
      </c>
      <c r="G36" s="17">
        <v>200</v>
      </c>
      <c r="H36" s="17">
        <v>3000</v>
      </c>
      <c r="I36" s="17">
        <v>3</v>
      </c>
      <c r="J36" s="15" t="s">
        <v>16</v>
      </c>
      <c r="K36" s="15" t="s">
        <v>21</v>
      </c>
      <c r="L36" s="15" t="str">
        <f>_xlfn.DISPIMG("ID_0765CBBFFA634E129107C725B804D581",1)</f>
        <v>=DISPIMG("ID_0765CBBFFA634E129107C725B804D581",1)</v>
      </c>
      <c r="M36" s="43"/>
      <c r="N36" s="43"/>
    </row>
    <row r="37" s="2" customFormat="1" ht="93" customHeight="1" spans="1:14">
      <c r="A37" s="14">
        <v>32</v>
      </c>
      <c r="B37" s="14"/>
      <c r="C37" s="18" t="s">
        <v>20</v>
      </c>
      <c r="D37" s="14" t="s">
        <v>20</v>
      </c>
      <c r="E37" s="19" t="s">
        <v>15</v>
      </c>
      <c r="F37" s="14">
        <v>1600</v>
      </c>
      <c r="G37" s="14">
        <v>290</v>
      </c>
      <c r="H37" s="14">
        <v>3000</v>
      </c>
      <c r="I37" s="14">
        <v>4.8</v>
      </c>
      <c r="J37" s="14" t="s">
        <v>16</v>
      </c>
      <c r="K37" s="14" t="s">
        <v>21</v>
      </c>
      <c r="L37" s="18" t="str">
        <f>_xlfn.DISPIMG("ID_58778ABC9B5D4A219490AD9106E37987",1)</f>
        <v>=DISPIMG("ID_58778ABC9B5D4A219490AD9106E37987",1)</v>
      </c>
      <c r="M37" s="45"/>
      <c r="N37" s="43"/>
    </row>
    <row r="38" s="2" customFormat="1" ht="93" customHeight="1" spans="1:14">
      <c r="A38" s="14">
        <v>33</v>
      </c>
      <c r="B38" s="14" t="s">
        <v>48</v>
      </c>
      <c r="C38" s="22"/>
      <c r="D38" s="14" t="s">
        <v>25</v>
      </c>
      <c r="E38" s="23"/>
      <c r="F38" s="14">
        <v>1600</v>
      </c>
      <c r="G38" s="14">
        <v>15</v>
      </c>
      <c r="H38" s="14">
        <v>2000</v>
      </c>
      <c r="I38" s="14">
        <v>6.4</v>
      </c>
      <c r="J38" s="14" t="s">
        <v>16</v>
      </c>
      <c r="K38" s="14" t="s">
        <v>21</v>
      </c>
      <c r="L38" s="22"/>
      <c r="M38" s="43"/>
      <c r="N38" s="43"/>
    </row>
    <row r="39" s="2" customFormat="1" ht="109" customHeight="1" spans="1:14">
      <c r="A39" s="14">
        <v>34</v>
      </c>
      <c r="B39" s="15"/>
      <c r="C39" s="15" t="s">
        <v>43</v>
      </c>
      <c r="D39" s="15" t="s">
        <v>44</v>
      </c>
      <c r="E39" s="16" t="s">
        <v>15</v>
      </c>
      <c r="F39" s="17">
        <v>180</v>
      </c>
      <c r="G39" s="17">
        <v>15</v>
      </c>
      <c r="H39" s="17">
        <v>3780</v>
      </c>
      <c r="I39" s="17">
        <v>0.6804</v>
      </c>
      <c r="J39" s="15" t="s">
        <v>16</v>
      </c>
      <c r="K39" s="15" t="s">
        <v>21</v>
      </c>
      <c r="L39" s="15" t="str">
        <f>_xlfn.DISPIMG("ID_9ACD170456954B1DB8AC0F33A673E2E1",1)</f>
        <v>=DISPIMG("ID_9ACD170456954B1DB8AC0F33A673E2E1",1)</v>
      </c>
      <c r="M39" s="43"/>
      <c r="N39" s="43"/>
    </row>
    <row r="40" s="2" customFormat="1" ht="93" customHeight="1" spans="1:14">
      <c r="A40" s="14">
        <v>35</v>
      </c>
      <c r="B40" s="15" t="s">
        <v>38</v>
      </c>
      <c r="C40" s="15" t="s">
        <v>49</v>
      </c>
      <c r="D40" s="15" t="s">
        <v>49</v>
      </c>
      <c r="E40" s="16" t="s">
        <v>15</v>
      </c>
      <c r="F40" s="17">
        <v>500</v>
      </c>
      <c r="G40" s="17">
        <v>60</v>
      </c>
      <c r="H40" s="26">
        <v>1215</v>
      </c>
      <c r="I40" s="17">
        <v>0.6075</v>
      </c>
      <c r="J40" s="15" t="s">
        <v>16</v>
      </c>
      <c r="K40" s="15" t="s">
        <v>17</v>
      </c>
      <c r="L40" s="15" t="str">
        <f>_xlfn.DISPIMG("ID_99810465680046C29A121CDF413FBB66",1)</f>
        <v>=DISPIMG("ID_99810465680046C29A121CDF413FBB66",1)</v>
      </c>
      <c r="M40" s="45"/>
      <c r="N40" s="43"/>
    </row>
    <row r="41" s="2" customFormat="1" ht="93" customHeight="1" spans="1:14">
      <c r="A41" s="14">
        <v>36</v>
      </c>
      <c r="B41" s="15" t="s">
        <v>38</v>
      </c>
      <c r="C41" s="15" t="s">
        <v>43</v>
      </c>
      <c r="D41" s="15" t="s">
        <v>44</v>
      </c>
      <c r="E41" s="16" t="s">
        <v>15</v>
      </c>
      <c r="F41" s="17">
        <v>710</v>
      </c>
      <c r="G41" s="17">
        <v>15</v>
      </c>
      <c r="H41" s="17">
        <v>3000</v>
      </c>
      <c r="I41" s="17">
        <v>2.13</v>
      </c>
      <c r="J41" s="15" t="s">
        <v>16</v>
      </c>
      <c r="K41" s="15" t="s">
        <v>21</v>
      </c>
      <c r="L41" s="15" t="str">
        <f>_xlfn.DISPIMG("ID_4B7176DFA4574BD7956605975E74F24E",1)</f>
        <v>=DISPIMG("ID_4B7176DFA4574BD7956605975E74F24E",1)</v>
      </c>
      <c r="M41" s="43"/>
      <c r="N41" s="43"/>
    </row>
    <row r="42" s="2" customFormat="1" ht="93" customHeight="1" spans="1:14">
      <c r="A42" s="14">
        <v>37</v>
      </c>
      <c r="B42" s="15" t="s">
        <v>38</v>
      </c>
      <c r="C42" s="15" t="s">
        <v>43</v>
      </c>
      <c r="D42" s="15" t="s">
        <v>44</v>
      </c>
      <c r="E42" s="16" t="s">
        <v>15</v>
      </c>
      <c r="F42" s="17">
        <v>200</v>
      </c>
      <c r="G42" s="17">
        <v>15</v>
      </c>
      <c r="H42" s="17">
        <v>3200</v>
      </c>
      <c r="I42" s="17">
        <v>0.64</v>
      </c>
      <c r="J42" s="15" t="s">
        <v>16</v>
      </c>
      <c r="K42" s="15" t="s">
        <v>21</v>
      </c>
      <c r="L42" s="15" t="str">
        <f>_xlfn.DISPIMG("ID_02FD85F8D13943F596C6E3653E165D69",1)</f>
        <v>=DISPIMG("ID_02FD85F8D13943F596C6E3653E165D69",1)</v>
      </c>
      <c r="M42" s="43"/>
      <c r="N42" s="43"/>
    </row>
    <row r="43" s="2" customFormat="1" ht="93" customHeight="1" spans="1:14">
      <c r="A43" s="14">
        <v>38</v>
      </c>
      <c r="B43" s="15" t="s">
        <v>38</v>
      </c>
      <c r="C43" s="24" t="s">
        <v>50</v>
      </c>
      <c r="D43" s="15" t="s">
        <v>50</v>
      </c>
      <c r="E43" s="19" t="s">
        <v>15</v>
      </c>
      <c r="F43" s="17">
        <v>640</v>
      </c>
      <c r="G43" s="17">
        <v>60</v>
      </c>
      <c r="H43" s="17">
        <v>2300</v>
      </c>
      <c r="I43" s="17">
        <v>1.472</v>
      </c>
      <c r="J43" s="15" t="s">
        <v>16</v>
      </c>
      <c r="K43" s="15" t="s">
        <v>21</v>
      </c>
      <c r="L43" s="24" t="str">
        <f>_xlfn.DISPIMG("ID_55E1DF9FE4D243229493B8EF14F6E534",1)</f>
        <v>=DISPIMG("ID_55E1DF9FE4D243229493B8EF14F6E534",1)</v>
      </c>
      <c r="M43" s="43"/>
      <c r="N43" s="43"/>
    </row>
    <row r="44" s="2" customFormat="1" ht="93" customHeight="1" spans="1:14">
      <c r="A44" s="14">
        <v>39</v>
      </c>
      <c r="B44" s="15" t="s">
        <v>38</v>
      </c>
      <c r="C44" s="25"/>
      <c r="D44" s="15" t="s">
        <v>25</v>
      </c>
      <c r="E44" s="23"/>
      <c r="F44" s="17">
        <v>640</v>
      </c>
      <c r="G44" s="17">
        <v>15</v>
      </c>
      <c r="H44" s="17">
        <v>600</v>
      </c>
      <c r="I44" s="17">
        <v>0.384</v>
      </c>
      <c r="J44" s="15" t="s">
        <v>16</v>
      </c>
      <c r="K44" s="15" t="s">
        <v>21</v>
      </c>
      <c r="L44" s="25"/>
      <c r="M44" s="43"/>
      <c r="N44" s="43"/>
    </row>
    <row r="45" s="2" customFormat="1" ht="117" customHeight="1" spans="1:14">
      <c r="A45" s="14">
        <v>40</v>
      </c>
      <c r="B45" s="15" t="s">
        <v>51</v>
      </c>
      <c r="C45" s="15" t="s">
        <v>28</v>
      </c>
      <c r="D45" s="15" t="s">
        <v>28</v>
      </c>
      <c r="E45" s="16" t="s">
        <v>15</v>
      </c>
      <c r="F45" s="17">
        <v>1000</v>
      </c>
      <c r="G45" s="17">
        <v>200</v>
      </c>
      <c r="H45" s="17">
        <v>3000</v>
      </c>
      <c r="I45" s="17">
        <v>3</v>
      </c>
      <c r="J45" s="15" t="s">
        <v>16</v>
      </c>
      <c r="K45" s="15" t="s">
        <v>21</v>
      </c>
      <c r="L45" s="15" t="str">
        <f>_xlfn.DISPIMG("ID_F058D92AD6F54FA0A2D59A56E0E2332F",1)</f>
        <v>=DISPIMG("ID_F058D92AD6F54FA0A2D59A56E0E2332F",1)</v>
      </c>
      <c r="M45" s="43"/>
      <c r="N45" s="43"/>
    </row>
    <row r="46" s="2" customFormat="1" ht="115" customHeight="1" spans="1:14">
      <c r="A46" s="14">
        <v>41</v>
      </c>
      <c r="B46" s="15" t="s">
        <v>38</v>
      </c>
      <c r="C46" s="15" t="s">
        <v>49</v>
      </c>
      <c r="D46" s="15" t="s">
        <v>49</v>
      </c>
      <c r="E46" s="16" t="s">
        <v>15</v>
      </c>
      <c r="F46" s="17">
        <v>500</v>
      </c>
      <c r="G46" s="17">
        <v>60</v>
      </c>
      <c r="H46" s="17">
        <v>1215</v>
      </c>
      <c r="I46" s="17">
        <v>0.6075</v>
      </c>
      <c r="J46" s="15" t="s">
        <v>16</v>
      </c>
      <c r="K46" s="15" t="s">
        <v>17</v>
      </c>
      <c r="L46" s="15" t="str">
        <f>_xlfn.DISPIMG("ID_60FABEB45CA0423AAEDF7CC28915B209",1)</f>
        <v>=DISPIMG("ID_60FABEB45CA0423AAEDF7CC28915B209",1)</v>
      </c>
      <c r="M46" s="43"/>
      <c r="N46" s="43"/>
    </row>
    <row r="47" s="2" customFormat="1" ht="115" customHeight="1" spans="1:14">
      <c r="A47" s="14">
        <v>42</v>
      </c>
      <c r="B47" s="15" t="s">
        <v>13</v>
      </c>
      <c r="C47" s="15" t="s">
        <v>52</v>
      </c>
      <c r="D47" s="15" t="s">
        <v>53</v>
      </c>
      <c r="E47" s="16" t="s">
        <v>15</v>
      </c>
      <c r="F47" s="17">
        <v>3700</v>
      </c>
      <c r="G47" s="17">
        <v>755</v>
      </c>
      <c r="H47" s="17">
        <v>800</v>
      </c>
      <c r="I47" s="46">
        <v>2.96</v>
      </c>
      <c r="J47" s="47" t="s">
        <v>16</v>
      </c>
      <c r="K47" s="15" t="s">
        <v>21</v>
      </c>
      <c r="L47" s="15" t="str">
        <f>_xlfn.DISPIMG("ID_C609419F0B2C4C5AB61817EBE1F9771B",1)</f>
        <v>=DISPIMG("ID_C609419F0B2C4C5AB61817EBE1F9771B",1)</v>
      </c>
      <c r="M47" s="45"/>
      <c r="N47" s="43"/>
    </row>
    <row r="48" s="2" customFormat="1" ht="70" customHeight="1" spans="1:14">
      <c r="A48" s="14">
        <v>43</v>
      </c>
      <c r="B48" s="24" t="s">
        <v>54</v>
      </c>
      <c r="C48" s="24" t="s">
        <v>27</v>
      </c>
      <c r="D48" s="15" t="s">
        <v>28</v>
      </c>
      <c r="E48" s="27" t="s">
        <v>15</v>
      </c>
      <c r="F48" s="17">
        <v>1000</v>
      </c>
      <c r="G48" s="17">
        <v>476</v>
      </c>
      <c r="H48" s="17">
        <v>2380</v>
      </c>
      <c r="I48" s="46">
        <v>2.38</v>
      </c>
      <c r="J48" s="47" t="s">
        <v>16</v>
      </c>
      <c r="K48" s="15" t="s">
        <v>21</v>
      </c>
      <c r="L48" s="24" t="str">
        <f>_xlfn.DISPIMG("ID_C07C7BA5BC414A6EA9AEC1BBF710EE57",1)</f>
        <v>=DISPIMG("ID_C07C7BA5BC414A6EA9AEC1BBF710EE57",1)</v>
      </c>
      <c r="M48" s="45"/>
      <c r="N48" s="43"/>
    </row>
    <row r="49" s="2" customFormat="1" ht="70" customHeight="1" spans="1:14">
      <c r="A49" s="14">
        <v>44</v>
      </c>
      <c r="B49" s="25"/>
      <c r="C49" s="25"/>
      <c r="D49" s="15" t="s">
        <v>29</v>
      </c>
      <c r="E49" s="28"/>
      <c r="F49" s="17">
        <v>1000</v>
      </c>
      <c r="G49" s="17">
        <v>30</v>
      </c>
      <c r="H49" s="17">
        <v>680</v>
      </c>
      <c r="I49" s="46">
        <v>0.68</v>
      </c>
      <c r="J49" s="47" t="s">
        <v>16</v>
      </c>
      <c r="K49" s="15" t="s">
        <v>21</v>
      </c>
      <c r="L49" s="25"/>
      <c r="M49" s="45"/>
      <c r="N49" s="43"/>
    </row>
    <row r="50" s="2" customFormat="1" ht="70" customHeight="1" spans="1:14">
      <c r="A50" s="14">
        <v>45</v>
      </c>
      <c r="B50" s="24" t="s">
        <v>55</v>
      </c>
      <c r="C50" s="24" t="s">
        <v>56</v>
      </c>
      <c r="D50" s="15" t="s">
        <v>56</v>
      </c>
      <c r="E50" s="27" t="s">
        <v>15</v>
      </c>
      <c r="F50" s="17">
        <v>1110</v>
      </c>
      <c r="G50" s="17">
        <f>273+50</f>
        <v>323</v>
      </c>
      <c r="H50" s="17">
        <f>3000-690</f>
        <v>2310</v>
      </c>
      <c r="I50" s="46">
        <v>5.73</v>
      </c>
      <c r="J50" s="47" t="s">
        <v>24</v>
      </c>
      <c r="K50" s="15" t="s">
        <v>21</v>
      </c>
      <c r="L50" s="24" t="str">
        <f>_xlfn.DISPIMG("ID_533B3B3F68564092AC980D5DB7383F93",1)</f>
        <v>=DISPIMG("ID_533B3B3F68564092AC980D5DB7383F93",1)</v>
      </c>
      <c r="M50" s="45"/>
      <c r="N50" s="43"/>
    </row>
    <row r="51" s="2" customFormat="1" ht="70" customHeight="1" spans="1:14">
      <c r="A51" s="14">
        <v>46</v>
      </c>
      <c r="B51" s="25"/>
      <c r="C51" s="25"/>
      <c r="D51" s="15" t="s">
        <v>29</v>
      </c>
      <c r="E51" s="28"/>
      <c r="F51" s="17">
        <v>1000</v>
      </c>
      <c r="G51" s="17">
        <v>30</v>
      </c>
      <c r="H51" s="17">
        <v>690</v>
      </c>
      <c r="I51" s="46">
        <v>0.69</v>
      </c>
      <c r="J51" s="47" t="s">
        <v>16</v>
      </c>
      <c r="K51" s="15" t="s">
        <v>21</v>
      </c>
      <c r="L51" s="25"/>
      <c r="M51" s="45"/>
      <c r="N51" s="43"/>
    </row>
    <row r="52" s="2" customFormat="1" ht="70" customHeight="1" spans="1:14">
      <c r="A52" s="14">
        <v>47</v>
      </c>
      <c r="B52" s="24" t="s">
        <v>57</v>
      </c>
      <c r="C52" s="24" t="s">
        <v>58</v>
      </c>
      <c r="D52" s="15" t="s">
        <v>37</v>
      </c>
      <c r="E52" s="27" t="s">
        <v>15</v>
      </c>
      <c r="F52" s="17">
        <v>1000</v>
      </c>
      <c r="G52" s="17">
        <v>456</v>
      </c>
      <c r="H52" s="17">
        <f>3000-520</f>
        <v>2480</v>
      </c>
      <c r="I52" s="46">
        <v>5.96</v>
      </c>
      <c r="J52" s="47" t="s">
        <v>24</v>
      </c>
      <c r="K52" s="15" t="s">
        <v>21</v>
      </c>
      <c r="L52" s="24" t="str">
        <f>_xlfn.DISPIMG("ID_533B3B3F68564092AC980D5DB7383F93",1)</f>
        <v>=DISPIMG("ID_533B3B3F68564092AC980D5DB7383F93",1)</v>
      </c>
      <c r="M52" s="45"/>
      <c r="N52" s="43"/>
    </row>
    <row r="53" s="2" customFormat="1" ht="70" customHeight="1" spans="1:14">
      <c r="A53" s="14">
        <v>48</v>
      </c>
      <c r="B53" s="25"/>
      <c r="C53" s="25"/>
      <c r="D53" s="15" t="s">
        <v>29</v>
      </c>
      <c r="E53" s="28"/>
      <c r="F53" s="17">
        <v>1000</v>
      </c>
      <c r="G53" s="17">
        <v>30</v>
      </c>
      <c r="H53" s="17">
        <v>520</v>
      </c>
      <c r="I53" s="46">
        <v>0.52</v>
      </c>
      <c r="J53" s="47" t="s">
        <v>16</v>
      </c>
      <c r="K53" s="15" t="s">
        <v>21</v>
      </c>
      <c r="L53" s="25"/>
      <c r="M53" s="45"/>
      <c r="N53" s="43"/>
    </row>
    <row r="54" s="3" customFormat="1" ht="45" customHeight="1" spans="1:14">
      <c r="A54" s="29"/>
      <c r="B54" s="30"/>
      <c r="C54" s="15"/>
      <c r="D54" s="31"/>
      <c r="E54" s="32"/>
      <c r="F54" s="33"/>
      <c r="G54" s="33"/>
      <c r="H54" s="34"/>
      <c r="I54" s="48"/>
      <c r="J54" s="49"/>
      <c r="K54" s="50"/>
      <c r="L54" s="51" t="s">
        <v>59</v>
      </c>
      <c r="M54" s="52"/>
      <c r="N54" s="53"/>
    </row>
    <row r="55" s="2" customFormat="1" ht="9" customHeight="1" spans="1:14">
      <c r="A55" s="35"/>
      <c r="B55" s="36"/>
      <c r="C55" s="35"/>
      <c r="D55" s="35"/>
      <c r="E55" s="35"/>
      <c r="F55" s="6"/>
      <c r="G55" s="6"/>
      <c r="H55" s="6"/>
      <c r="I55" s="54"/>
      <c r="J55" s="54"/>
      <c r="K55" s="55"/>
      <c r="L55" s="55"/>
      <c r="M55" s="55"/>
      <c r="N55" s="55"/>
    </row>
    <row r="56" s="2" customFormat="1" spans="1:9">
      <c r="A56" s="37"/>
      <c r="B56" s="38"/>
      <c r="I56" s="7"/>
    </row>
    <row r="57" s="2" customFormat="1" spans="1:9">
      <c r="A57" s="37"/>
      <c r="B57" s="38"/>
      <c r="I57" s="7"/>
    </row>
    <row r="58" s="2" customFormat="1" spans="1:9">
      <c r="A58" s="37"/>
      <c r="B58" s="38"/>
      <c r="C58" s="6"/>
      <c r="I58" s="7"/>
    </row>
    <row r="59" s="2" customFormat="1" spans="1:9">
      <c r="A59" s="37"/>
      <c r="B59" s="39"/>
      <c r="I59" s="7"/>
    </row>
    <row r="60" s="2" customFormat="1" spans="1:9">
      <c r="A60" s="37"/>
      <c r="B60" s="6"/>
      <c r="I60" s="7"/>
    </row>
    <row r="61" s="2" customFormat="1" spans="1:9">
      <c r="A61" s="37"/>
      <c r="B61" s="6"/>
      <c r="I61" s="7"/>
    </row>
    <row r="62" s="2" customFormat="1" ht="9.75" customHeight="1" spans="1:9">
      <c r="A62" s="37"/>
      <c r="B62" s="5"/>
      <c r="I62" s="7"/>
    </row>
    <row r="63" s="4" customFormat="1" ht="18" customHeight="1" spans="1:14">
      <c r="A63" s="40"/>
      <c r="B63" s="5"/>
      <c r="C63" s="6"/>
      <c r="D63" s="6"/>
      <c r="E63" s="6"/>
      <c r="F63" s="6"/>
      <c r="G63" s="6"/>
      <c r="H63" s="6"/>
      <c r="I63" s="2"/>
      <c r="J63" s="6"/>
      <c r="K63" s="6"/>
      <c r="L63" s="6"/>
      <c r="M63" s="6"/>
      <c r="N63" s="6"/>
    </row>
    <row r="64" s="4" customFormat="1" spans="1:14">
      <c r="A64" s="2"/>
      <c r="B64" s="41"/>
      <c r="C64" s="2"/>
      <c r="D64" s="2"/>
      <c r="E64" s="2"/>
      <c r="F64" s="2"/>
      <c r="G64" s="2"/>
      <c r="H64" s="2"/>
      <c r="I64" s="7"/>
      <c r="J64" s="6"/>
      <c r="K64" s="6"/>
      <c r="L64" s="6"/>
      <c r="M64" s="6"/>
      <c r="N64" s="6"/>
    </row>
  </sheetData>
  <mergeCells count="53">
    <mergeCell ref="A1:N1"/>
    <mergeCell ref="F2:H2"/>
    <mergeCell ref="L54:M54"/>
    <mergeCell ref="B6:B8"/>
    <mergeCell ref="B9:B10"/>
    <mergeCell ref="B13:B15"/>
    <mergeCell ref="B16:B17"/>
    <mergeCell ref="B19:B20"/>
    <mergeCell ref="B27:B29"/>
    <mergeCell ref="B48:B49"/>
    <mergeCell ref="B50:B51"/>
    <mergeCell ref="B52:B53"/>
    <mergeCell ref="C6:C8"/>
    <mergeCell ref="C9:C10"/>
    <mergeCell ref="C13:C15"/>
    <mergeCell ref="C16:C17"/>
    <mergeCell ref="C19:C20"/>
    <mergeCell ref="C25:C26"/>
    <mergeCell ref="C27:C29"/>
    <mergeCell ref="C31:C32"/>
    <mergeCell ref="C33:C34"/>
    <mergeCell ref="C37:C38"/>
    <mergeCell ref="C43:C44"/>
    <mergeCell ref="C48:C49"/>
    <mergeCell ref="C50:C51"/>
    <mergeCell ref="C52:C53"/>
    <mergeCell ref="E6:E8"/>
    <mergeCell ref="E9:E10"/>
    <mergeCell ref="E13:E15"/>
    <mergeCell ref="E16:E17"/>
    <mergeCell ref="E19:E20"/>
    <mergeCell ref="E25:E26"/>
    <mergeCell ref="E27:E29"/>
    <mergeCell ref="E31:E32"/>
    <mergeCell ref="E33:E34"/>
    <mergeCell ref="E37:E38"/>
    <mergeCell ref="E43:E44"/>
    <mergeCell ref="E48:E49"/>
    <mergeCell ref="E50:E51"/>
    <mergeCell ref="E52:E53"/>
    <mergeCell ref="L6:L8"/>
    <mergeCell ref="L13:L15"/>
    <mergeCell ref="L16:L17"/>
    <mergeCell ref="L19:L20"/>
    <mergeCell ref="L25:L26"/>
    <mergeCell ref="L27:L29"/>
    <mergeCell ref="L31:L32"/>
    <mergeCell ref="L33:L34"/>
    <mergeCell ref="L37:L38"/>
    <mergeCell ref="L43:L44"/>
    <mergeCell ref="L48:L49"/>
    <mergeCell ref="L50:L51"/>
    <mergeCell ref="L52:L5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清单工程量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Yaniv</dc:creator>
  <cp:lastModifiedBy>汪琦宇</cp:lastModifiedBy>
  <dcterms:created xsi:type="dcterms:W3CDTF">2024-10-23T08:30:00Z</dcterms:created>
  <dcterms:modified xsi:type="dcterms:W3CDTF">2024-10-23T08:47:32Z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F4A479F4C3FD460585843DF4903507EF_11</vt:lpwstr>
  </property>
  <property fmtid="{D5CDD505-2E9C-101B-9397-08002B2CF9AE}" pid="3" name="KSOProductBuildVer">
    <vt:lpwstr>2052-12.1.0.18276</vt:lpwstr>
  </property>
</Properties>
</file>